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<sst xmlns="http://schemas.openxmlformats.org/spreadsheetml/2006/main" count="1996" uniqueCount="693">
  <si>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</si>
  <si>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</si>
  <si>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</si>
  <si>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</si>
  <si>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</si>
  <si>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</si>
  <si>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</si>
  <si>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</si>
  <si>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</si>
  <si>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</si>
  <si>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</si>
  <si>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</si>
  <si>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</si>
  <si>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</si>
  <si>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</si>
  <si>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</si>
  <si>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</si>
  <si>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</si>
  <si>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</si>
  <si>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</si>
  <si>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</si>
  <si>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</si>
  <si>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</si>
  <si>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</si>
  <si>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</si>
  <si>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</si>
  <si>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</si>
  <si>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</si>
  <si>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</si>
  <si>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</si>
  <si>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</si>
  <si>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</si>
  <si>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</si>
  <si>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</si>
  <si>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</si>
  <si>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</si>
  <si>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</si>
  <si>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</si>
  <si>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</si>
  <si>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</si>
  <si>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</si>
  <si>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</si>
  <si>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</si>
  <si>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</si>
  <si>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</si>
  <si>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</si>
  <si>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</si>
  <si>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</si>
  <si>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</si>
  <si>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</si>
  <si>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</si>
  <si>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</si>
  <si>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</si>
  <si>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</si>
  <si>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</si>
  <si>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</si>
  <si>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</si>
  <si>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</si>
  <si>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</si>
  <si>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</si>
  <si>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</si>
  <si>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</si>
  <si>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</si>
  <si>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</si>
  <si>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</si>
  <si>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</si>
  <si>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</si>
  <si>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</si>
  <si>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</si>
  <si>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</si>
  <si>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</si>
  <si>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</si>
  <si>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</si>
  <si>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</si>
  <si>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</si>
  <si>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</si>
  <si>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</si>
  <si>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</si>
  <si>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</si>
  <si>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</si>
  <si>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</si>
  <si>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</si>
  <si>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</si>
  <si>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</si>
  <si>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</si>
  <si>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</si>
  <si>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</si>
  <si>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</si>
  <si>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</si>
  <si>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</si>
  <si>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</si>
  <si>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</si>
  <si>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</si>
  <si>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</si>
  <si>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</si>
  <si>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</si>
  <si>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</si>
  <si>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</si>
  <si>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</si>
  <si>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</si>
  <si>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</si>
  <si>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</si>
  <si>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</si>
  <si>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</si>
  <si>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</si>
  <si>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</si>
  <si>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</si>
  <si>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</si>
  <si>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</si>
  <si>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</si>
  <si>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</si>
  <si>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</si>
  <si>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</si>
  <si>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</si>
  <si>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</si>
  <si>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</si>
  <si>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</si>
  <si>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</si>
  <si>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</si>
  <si>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</si>
  <si>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</si>
  <si>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</si>
  <si>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</si>
  <si>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</si>
  <si>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</si>
  <si>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</si>
  <si>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</si>
  <si>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</si>
  <si>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</si>
  <si>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</si>
  <si>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</si>
  <si>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</si>
  <si>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</si>
  <si>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</si>
  <si>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</si>
  <si>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</si>
  <si>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</si>
  <si>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</si>
  <si>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</si>
  <si>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</si>
  <si>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</si>
  <si>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</si>
  <si>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</si>
  <si>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</si>
  <si>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</si>
  <si>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</si>
  <si>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</si>
  <si>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</si>
  <si>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</si>
  <si>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</si>
  <si>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</si>
  <si>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</si>
  <si>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</si>
  <si>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</si>
  <si>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</si>
  <si>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</si>
  <si>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</si>
  <si>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</si>
  <si>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</si>
  <si>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</si>
  <si>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</si>
  <si>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</si>
  <si>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</si>
  <si>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</si>
  <si>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</si>
  <si>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</si>
  <si>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</si>
  <si>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</si>
  <si>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</si>
  <si>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</si>
  <si>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</si>
  <si>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</si>
  <si>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</si>
  <si>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</si>
  <si>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</si>
  <si>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</si>
  <si>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</si>
  <si>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</si>
  <si>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</si>
  <si>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</si>
  <si>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</si>
  <si>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</si>
  <si>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</si>
  <si>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</si>
  <si>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</si>
  <si>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</si>
  <si>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</si>
  <si>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</si>
  <si>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</si>
  <si>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</si>
  <si>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</si>
  <si>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</si>
  <si>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</si>
  <si>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</si>
  <si>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</si>
  <si>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</si>
  <si>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</si>
  <si>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</si>
  <si>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</si>
  <si>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</si>
  <si>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</si>
  <si>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</si>
  <si>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</si>
  <si>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</si>
  <si>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</si>
  <si>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</si>
  <si>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</si>
  <si>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</si>
  <si>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</si>
  <si>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</si>
  <si>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</si>
  <si>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</si>
  <si>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</si>
  <si>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</si>
  <si>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</si>
  <si>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</si>
  <si>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</si>
  <si>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</si>
  <si>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</si>
  <si>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</si>
  <si>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</si>
  <si>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</si>
  <si>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</si>
  <si>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</si>
  <si>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</si>
  <si>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</si>
  <si>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</si>
  <si>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</si>
  <si>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</si>
  <si>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</si>
  <si>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</si>
  <si>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</si>
  <si>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</si>
  <si>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</si>
  <si>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</si>
  <si>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</si>
  <si>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</si>
  <si>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</si>
  <si>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</si>
  <si>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</si>
  <si>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</si>
  <si>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</si>
  <si>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</si>
  <si>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</si>
  <si>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</si>
  <si>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</si>
  <si>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</si>
  <si>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</si>
  <si>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</si>
  <si>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</si>
  <si>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</si>
  <si>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</si>
  <si>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</si>
  <si>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</si>
  <si>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</si>
  <si>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</si>
  <si>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</si>
  <si>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</si>
  <si>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</si>
  <si>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</si>
  <si>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</si>
  <si>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</si>
  <si>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</si>
  <si>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</si>
  <si>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</si>
  <si>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</si>
  <si>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</si>
  <si>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</si>
  <si>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</si>
  <si>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</si>
  <si>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</si>
  <si>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</si>
  <si>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</si>
  <si>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</si>
  <si>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</si>
  <si>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</si>
  <si>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</si>
  <si>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</si>
  <si>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</si>
  <si>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</si>
  <si>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</si>
  <si>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</si>
  <si>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</si>
  <si>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</si>
  <si>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</si>
  <si>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</si>
  <si>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</si>
  <si>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</si>
  <si>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</si>
  <si>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</si>
  <si>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</si>
  <si>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</si>
  <si>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</si>
  <si>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</si>
  <si>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</si>
  <si>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</si>
  <si>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</si>
  <si>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</si>
  <si>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</si>
  <si>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</si>
  <si>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</si>
  <si>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</si>
  <si>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</si>
  <si>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</si>
  <si>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</si>
  <si>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</si>
  <si>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</si>
  <si>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</si>
  <si>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</si>
  <si>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</si>
  <si>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</si>
  <si>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</si>
  <si>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</si>
  <si>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</si>
  <si>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</si>
  <si>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</si>
  <si>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</si>
  <si>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</si>
  <si>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</si>
  <si>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</si>
  <si>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</si>
  <si>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</si>
  <si>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</si>
  <si>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</si>
  <si>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</si>
  <si>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</si>
  <si>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</si>
  <si>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</si>
  <si>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</si>
  <si>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</si>
  <si>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</si>
  <si>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</si>
  <si>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</si>
  <si>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</si>
  <si>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</si>
  <si>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</si>
  <si>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</si>
  <si>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</si>
  <si>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</si>
  <si>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</si>
  <si>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</si>
  <si>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</si>
  <si>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</si>
  <si>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</si>
  <si>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</si>
  <si>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</si>
  <si>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</si>
  <si>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</si>
  <si>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</si>
  <si>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</si>
  <si>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</si>
  <si>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</si>
  <si>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</si>
  <si>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</si>
  <si>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</si>
  <si>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</si>
  <si>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</si>
  <si>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</si>
  <si>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</si>
  <si>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</si>
  <si>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</si>
  <si>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</si>
  <si>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</si>
  <si>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</si>
  <si>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</si>
  <si>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</si>
  <si>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</si>
  <si>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</si>
  <si>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</si>
  <si>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</si>
  <si>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</si>
  <si>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</si>
  <si>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</si>
  <si>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</si>
  <si>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</si>
  <si>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</si>
  <si>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</si>
  <si>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</si>
  <si>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</si>
  <si>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</si>
  <si>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</si>
  <si>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</si>
  <si>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</si>
  <si>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</si>
  <si>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</si>
  <si>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</si>
  <si>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</si>
  <si>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</si>
  <si>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</si>
  <si>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</si>
  <si>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</si>
  <si>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</si>
  <si>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</si>
  <si>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</si>
  <si>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</si>
  <si>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</si>
  <si>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</si>
  <si>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</si>
  <si>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</si>
  <si>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</si>
  <si>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</si>
  <si>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</si>
  <si>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</si>
  <si>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</si>
  <si>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</si>
  <si>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</si>
  <si>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</si>
  <si>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</si>
  <si>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</si>
  <si>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</si>
  <si>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</si>
  <si>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</si>
  <si>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</si>
  <si>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</si>
  <si>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</si>
  <si>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</si>
  <si>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</si>
  <si>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</si>
  <si>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</si>
  <si>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</si>
  <si>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</si>
  <si>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</si>
  <si>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</si>
  <si>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</si>
  <si>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</si>
  <si>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</si>
  <si>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</si>
  <si>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</si>
  <si>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</si>
  <si>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</si>
  <si>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</si>
  <si>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</si>
  <si>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</si>
  <si>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</si>
  <si>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</si>
  <si>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</si>
  <si>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</si>
  <si>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</si>
  <si>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</si>
  <si>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</si>
  <si>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</si>
  <si>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</si>
  <si>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</si>
  <si>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</si>
  <si>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</si>
  <si>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</si>
  <si>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</si>
  <si>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</si>
  <si>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</si>
  <si>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</si>
  <si>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</si>
  <si>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</si>
  <si>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</si>
  <si>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</si>
  <si>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</si>
  <si>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</si>
  <si>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</si>
  <si>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</si>
  <si>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</si>
  <si>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</si>
  <si>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</si>
  <si>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</si>
  <si>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</si>
  <si>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</si>
  <si>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</si>
  <si>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</si>
  <si>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</si>
  <si>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</si>
  <si>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</si>
  <si>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</si>
  <si>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</si>
  <si>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</si>
  <si>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</si>
  <si>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</si>
  <si>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</si>
  <si>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</si>
  <si>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</si>
  <si>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</si>
  <si>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</si>
  <si>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</si>
  <si>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</si>
  <si>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</si>
  <si>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</si>
  <si>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</si>
  <si>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</si>
  <si>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</si>
  <si>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</si>
  <si>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</si>
  <si>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</si>
  <si>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</si>
  <si>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</si>
  <si>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</si>
  <si>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</si>
  <si>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</si>
  <si>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</si>
  <si>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</si>
  <si>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</si>
  <si>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</si>
  <si>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</si>
  <si>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</si>
  <si>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</si>
  <si>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</si>
  <si>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</si>
  <si>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</si>
  <si>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</si>
  <si>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</si>
  <si>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</si>
  <si>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</si>
  <si>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</si>
  <si>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</si>
  <si>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</si>
  <si>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</si>
  <si>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</si>
  <si>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</si>
  <si>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</si>
  <si>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</si>
  <si>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</si>
  <si>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</si>
  <si>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</si>
  <si>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</si>
  <si>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</si>
  <si>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</si>
  <si>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</si>
  <si>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</si>
  <si>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</si>
  <si>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</si>
  <si>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</si>
  <si>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</si>
  <si>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</si>
  <si>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</si>
  <si>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</si>
  <si>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</si>
  <si>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</si>
  <si>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</si>
  <si>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</si>
  <si>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</si>
  <si>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</si>
  <si>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</si>
  <si>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</si>
  <si>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</si>
  <si>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</si>
  <si>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</si>
  <si>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</si>
  <si>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</si>
  <si>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</si>
  <si>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</si>
  <si>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</si>
  <si>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</si>
  <si>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</si>
  <si>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</si>
  <si>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</si>
  <si>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</si>
  <si>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</si>
  <si>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</si>
  <si>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</si>
  <si>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</si>
  <si>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</si>
  <si>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</si>
  <si>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</si>
  <si>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</si>
  <si>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</si>
  <si>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</si>
  <si>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</si>
  <si>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</si>
  <si>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</si>
  <si>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</si>
  <si>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</si>
  <si>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</si>
  <si>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</si>
  <si>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</si>
  <si>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</si>
  <si>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</si>
  <si>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</si>
  <si>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</si>
  <si>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</si>
  <si>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</si>
  <si>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</si>
  <si>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</si>
  <si>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</si>
  <si>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</si>
  <si>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</si>
  <si>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</si>
  <si>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</si>
  <si>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</si>
  <si>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</si>
  <si>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</si>
  <si>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</si>
  <si>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</si>
  <si>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</si>
  <si>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</si>
  <si>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</si>
  <si>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</si>
  <si>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</si>
  <si>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</si>
  <si>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</si>
  <si>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</si>
  <si>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</si>
  <si>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</si>
  <si>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</si>
  <si>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</si>
  <si>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</si>
  <si>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</si>
  <si>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</si>
  <si>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</si>
  <si>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</si>
  <si>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</si>
  <si>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</si>
  <si>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</si>
  <si>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</si>
  <si>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</si>
  <si>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</si>
  <si>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</si>
  <si>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</si>
  <si>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</si>
  <si>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</si>
  <si>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</si>
  <si>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</si>
  <si>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</si>
  <si>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</si>
  <si>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</si>
  <si>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</si>
  <si>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</si>
  <si>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</si>
  <si>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</si>
  <si>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</si>
  <si>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</si>
  <si>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</si>
  <si>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</si>
  <si>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</si>
  <si>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</si>
  <si>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</si>
  <si>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</si>
  <si>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</si>
  <si>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</si>
  <si>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</si>
  <si>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</si>
  <si>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</si>
  <si>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</si>
  <si>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</si>
  <si>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</si>
  <si>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</si>
  <si>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</si>
  <si>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</si>
  <si>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</si>
  <si>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</si>
  <si>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</si>
  <si>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</si>
  <si>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</si>
  <si>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</si>
  <si>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</si>
  <si>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</si>
  <si>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</si>
  <si>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</si>
  <si>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</si>
  <si>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</si>
  <si>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</si>
  <si>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</si>
  <si>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</si>
  <si>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</si>
  <si>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</si>
  <si>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</si>
  <si>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</si>
  <si>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</si>
  <si>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</si>
  <si>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</si>
  <si>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</si>
  <si>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</si>
  <si>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</si>
  <si>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</si>
  <si>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</si>
  <si>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</si>
  <si>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</si>
  <si>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</si>
  <si>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</si>
  <si>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</si>
  <si>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</si>
  <si>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</si>
  <si>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</si>
  <si>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</si>
  <si>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</si>
  <si>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</si>
  <si>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</si>
  <si>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</si>
  <si>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</si>
  <si>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</si>
  <si>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</si>
  <si>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</si>
  <si>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</si>
  <si>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</si>
  <si>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</si>
  <si>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>ГР. СОФИЯ,  ул .Добруджа“ № 6</t>
  </si>
  <si>
    <t>office@icpd.bg</t>
  </si>
  <si>
    <t>1  МАРИНА КЕЙП МЕНИДЖМЪНТ ЕООД BG175158218</t>
  </si>
</sst>
</file>

<file path=xl/styles.xml><?xml version="1.0" encoding="utf-8"?>
<styleSheet xmlns="http://schemas.openxmlformats.org/spreadsheetml/2006/main">
  <numFmts count="46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44497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690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691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G18" sqref="G1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7549</v>
      </c>
      <c r="D12" s="138">
        <v>7549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7273</v>
      </c>
      <c r="D18" s="138">
        <v>7273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14822</v>
      </c>
      <c r="D20" s="377">
        <f>SUM(D12:D19)</f>
        <v>14822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19712</v>
      </c>
      <c r="D21" s="267">
        <v>24968</v>
      </c>
      <c r="E21" s="76" t="s">
        <v>58</v>
      </c>
      <c r="F21" s="80" t="s">
        <v>59</v>
      </c>
      <c r="G21" s="138">
        <v>7508</v>
      </c>
      <c r="H21" s="138">
        <v>7508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15160</v>
      </c>
      <c r="H26" s="377">
        <f>H20+H21+H22</f>
        <v>15160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-19596</v>
      </c>
      <c r="H28" s="375">
        <f>SUM(H29:H31)</f>
        <v>-20102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506+9728</f>
        <v>10234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506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-998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-20594</v>
      </c>
      <c r="H34" s="377">
        <f>H28+H32+H33</f>
        <v>-19596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22332</v>
      </c>
      <c r="H37" s="379">
        <f>H26+H18+H34</f>
        <v>23330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11735</v>
      </c>
      <c r="H45" s="137">
        <v>11735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11735</v>
      </c>
      <c r="H50" s="375">
        <f>SUM(H44:H49)</f>
        <v>11735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f>1416-144</f>
        <v>1272</v>
      </c>
      <c r="H55" s="137">
        <v>1407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34539</v>
      </c>
      <c r="D56" s="381">
        <f>D20+D21+D22+D28+D33+D46+D52+D54+D55</f>
        <v>39795</v>
      </c>
      <c r="E56" s="87" t="s">
        <v>557</v>
      </c>
      <c r="F56" s="86" t="s">
        <v>172</v>
      </c>
      <c r="G56" s="378">
        <f>G50+G52+G53+G54+G55</f>
        <v>13007</v>
      </c>
      <c r="H56" s="379">
        <f>H50+H52+H53+H54+H55</f>
        <v>13142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>
        <v>6</v>
      </c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1997</v>
      </c>
      <c r="H61" s="375">
        <f>SUM(H62:H68)</f>
        <v>1932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10</v>
      </c>
      <c r="H62" s="138">
        <v>10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7</v>
      </c>
      <c r="H64" s="138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543+928</f>
        <v>1471</v>
      </c>
      <c r="H65" s="138">
        <v>1650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4+168</f>
        <v>172</v>
      </c>
      <c r="H66" s="138">
        <v>187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4</v>
      </c>
    </row>
    <row r="68" spans="1:8" ht="15.75">
      <c r="A68" s="76" t="s">
        <v>206</v>
      </c>
      <c r="B68" s="78" t="s">
        <v>207</v>
      </c>
      <c r="C68" s="138">
        <f>4733+1000+1104+47</f>
        <v>6884</v>
      </c>
      <c r="D68" s="138">
        <f>1661+47+1000</f>
        <v>2708</v>
      </c>
      <c r="E68" s="76" t="s">
        <v>212</v>
      </c>
      <c r="F68" s="80" t="s">
        <v>213</v>
      </c>
      <c r="G68" s="138">
        <f>331+5</f>
        <v>336</v>
      </c>
      <c r="H68" s="138">
        <f>40+9</f>
        <v>49</v>
      </c>
    </row>
    <row r="69" spans="1:8" ht="15.75">
      <c r="A69" s="76" t="s">
        <v>210</v>
      </c>
      <c r="B69" s="78" t="s">
        <v>211</v>
      </c>
      <c r="C69" s="138">
        <v>3063</v>
      </c>
      <c r="D69" s="138">
        <v>3068</v>
      </c>
      <c r="E69" s="142" t="s">
        <v>79</v>
      </c>
      <c r="F69" s="80" t="s">
        <v>216</v>
      </c>
      <c r="G69" s="138">
        <f>7204+4</f>
        <v>7208</v>
      </c>
      <c r="H69" s="138">
        <v>7203</v>
      </c>
    </row>
    <row r="70" spans="1:8" ht="15.75">
      <c r="A70" s="76" t="s">
        <v>214</v>
      </c>
      <c r="B70" s="78" t="s">
        <v>215</v>
      </c>
      <c r="C70" s="138">
        <v>53</v>
      </c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9211</v>
      </c>
      <c r="H71" s="377">
        <f>H59+H60+H61+H69+H70</f>
        <v>9135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</v>
      </c>
      <c r="D75" s="138">
        <f>18+16-13</f>
        <v>21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10010</v>
      </c>
      <c r="D76" s="377">
        <f>SUM(D68:D75)</f>
        <v>5810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9211</v>
      </c>
      <c r="H79" s="379">
        <f>H71+H73+H75+H77</f>
        <v>9135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8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10011</v>
      </c>
      <c r="D94" s="381">
        <f>D65+D76+D85+D92+D93</f>
        <v>5812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44550</v>
      </c>
      <c r="D95" s="383">
        <f>D94+D56</f>
        <v>45607</v>
      </c>
      <c r="E95" s="169" t="s">
        <v>635</v>
      </c>
      <c r="F95" s="280" t="s">
        <v>268</v>
      </c>
      <c r="G95" s="382">
        <f>G37+G40+G56+G79</f>
        <v>44550</v>
      </c>
      <c r="H95" s="383">
        <f>H37+H40+H56+H79</f>
        <v>45607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44497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9">
      <selection activeCell="K44" sqref="A1:IV1638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>
        <v>1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112</v>
      </c>
      <c r="D13" s="256">
        <v>44</v>
      </c>
      <c r="E13" s="135" t="s">
        <v>281</v>
      </c>
      <c r="F13" s="180" t="s">
        <v>282</v>
      </c>
      <c r="G13" s="256">
        <v>5114</v>
      </c>
      <c r="H13" s="256">
        <f>121+173</f>
        <v>294</v>
      </c>
    </row>
    <row r="14" spans="1:8" ht="15.75">
      <c r="A14" s="135" t="s">
        <v>283</v>
      </c>
      <c r="B14" s="131" t="s">
        <v>284</v>
      </c>
      <c r="C14" s="256"/>
      <c r="D14" s="256">
        <v>41</v>
      </c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30</v>
      </c>
      <c r="D15" s="256">
        <v>30</v>
      </c>
      <c r="E15" s="185" t="s">
        <v>79</v>
      </c>
      <c r="F15" s="180" t="s">
        <v>289</v>
      </c>
      <c r="G15" s="256"/>
      <c r="H15" s="256">
        <v>99</v>
      </c>
    </row>
    <row r="16" spans="1:8" ht="15.75">
      <c r="A16" s="135" t="s">
        <v>290</v>
      </c>
      <c r="B16" s="131" t="s">
        <v>291</v>
      </c>
      <c r="C16" s="256">
        <v>5</v>
      </c>
      <c r="D16" s="256">
        <v>5</v>
      </c>
      <c r="E16" s="176" t="s">
        <v>52</v>
      </c>
      <c r="F16" s="204" t="s">
        <v>292</v>
      </c>
      <c r="G16" s="407">
        <f>SUM(G12:G15)</f>
        <v>5114</v>
      </c>
      <c r="H16" s="408">
        <f>SUM(H12:H15)</f>
        <v>393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5257+66</f>
        <v>5323</v>
      </c>
      <c r="D19" s="256">
        <f>370+16+54</f>
        <v>440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5470</v>
      </c>
      <c r="D22" s="408">
        <f>SUM(D12:D18)+D19</f>
        <v>561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536</v>
      </c>
      <c r="D25" s="256">
        <v>730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1</v>
      </c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105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642</v>
      </c>
      <c r="D29" s="408">
        <f>SUM(D25:D28)</f>
        <v>730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6112</v>
      </c>
      <c r="D31" s="414">
        <f>D29+D22</f>
        <v>1291</v>
      </c>
      <c r="E31" s="191" t="s">
        <v>548</v>
      </c>
      <c r="F31" s="206" t="s">
        <v>331</v>
      </c>
      <c r="G31" s="193">
        <f>G16+G18+G27</f>
        <v>5114</v>
      </c>
      <c r="H31" s="194">
        <f>H16+H18+H27</f>
        <v>393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998</v>
      </c>
      <c r="H33" s="408">
        <f>IF((D31-H31)&gt;0,D31-H31,0)</f>
        <v>898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6112</v>
      </c>
      <c r="D36" s="416">
        <f>D31-D34+D35</f>
        <v>1291</v>
      </c>
      <c r="E36" s="202" t="s">
        <v>346</v>
      </c>
      <c r="F36" s="196" t="s">
        <v>347</v>
      </c>
      <c r="G36" s="207">
        <f>G35-G34+G31</f>
        <v>5114</v>
      </c>
      <c r="H36" s="208">
        <f>H35-H34+H31</f>
        <v>393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998</v>
      </c>
      <c r="H37" s="194">
        <f>IF((D36-H36)&gt;0,D36-H36,0)</f>
        <v>898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998</v>
      </c>
      <c r="H42" s="184">
        <f>IF(H37&gt;0,IF(D38+H37&lt;0,0,D38+H37),IF(D37-D38&lt;0,D38-D37,0))</f>
        <v>898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998</v>
      </c>
      <c r="H44" s="208">
        <f>IF(D42=0,IF(H42-H43&gt;0,H42-H43+D43,0),IF(D42-D43&lt;0,D43-D42+H43,0))</f>
        <v>898</v>
      </c>
    </row>
    <row r="45" spans="1:8" ht="16.5" thickBot="1">
      <c r="A45" s="210" t="s">
        <v>371</v>
      </c>
      <c r="B45" s="211" t="s">
        <v>372</v>
      </c>
      <c r="C45" s="409">
        <f>C36+C38+C42</f>
        <v>6112</v>
      </c>
      <c r="D45" s="410">
        <f>D36+D38+D42</f>
        <v>1291</v>
      </c>
      <c r="E45" s="210" t="s">
        <v>373</v>
      </c>
      <c r="F45" s="212" t="s">
        <v>374</v>
      </c>
      <c r="G45" s="409">
        <f>G42+G36</f>
        <v>6112</v>
      </c>
      <c r="H45" s="410">
        <f>H42+H36</f>
        <v>1291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A71" sqref="A7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6429</v>
      </c>
      <c r="D11" s="137">
        <v>753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-4916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-38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-650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-56-37</f>
        <v>-93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731</v>
      </c>
      <c r="D21" s="438">
        <f>SUM(D11:D20)</f>
        <v>753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11735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-11735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-92</v>
      </c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-640</v>
      </c>
      <c r="D40" s="137">
        <v>-668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-732</v>
      </c>
      <c r="D43" s="440">
        <f>SUM(D35:D42)</f>
        <v>-668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85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98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44497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F13" sqref="F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7508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10234</v>
      </c>
      <c r="J13" s="363">
        <f>'1-Баланс'!H30+'1-Баланс'!H33</f>
        <v>-29830</v>
      </c>
      <c r="K13" s="364"/>
      <c r="L13" s="363">
        <f>SUM(C13:K13)</f>
        <v>23330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7508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10234</v>
      </c>
      <c r="J17" s="432">
        <f t="shared" si="2"/>
        <v>-29830</v>
      </c>
      <c r="K17" s="432">
        <f t="shared" si="2"/>
        <v>0</v>
      </c>
      <c r="L17" s="363">
        <f t="shared" si="1"/>
        <v>23330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-998</v>
      </c>
      <c r="K18" s="364"/>
      <c r="L18" s="363">
        <f t="shared" si="1"/>
        <v>-998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7508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10234</v>
      </c>
      <c r="J31" s="432">
        <f t="shared" si="6"/>
        <v>-30828</v>
      </c>
      <c r="K31" s="432">
        <f t="shared" si="6"/>
        <v>0</v>
      </c>
      <c r="L31" s="363">
        <f t="shared" si="1"/>
        <v>22332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7508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10234</v>
      </c>
      <c r="J34" s="366">
        <f t="shared" si="7"/>
        <v>-30828</v>
      </c>
      <c r="K34" s="366">
        <f t="shared" si="7"/>
        <v>0</v>
      </c>
      <c r="L34" s="430">
        <f t="shared" si="1"/>
        <v>22332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44497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44550</v>
      </c>
      <c r="D6" s="454">
        <f aca="true" t="shared" si="0" ref="D6:D15">C6-E6</f>
        <v>0</v>
      </c>
      <c r="E6" s="453">
        <f>'1-Баланс'!G95</f>
        <v>44550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22332</v>
      </c>
      <c r="D7" s="454">
        <f t="shared" si="0"/>
        <v>-5434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-998</v>
      </c>
      <c r="D8" s="454">
        <f t="shared" si="0"/>
        <v>0</v>
      </c>
      <c r="E8" s="453">
        <f>ABS('2-Отчет за доходите'!C44)-ABS('2-Отчет за доходите'!G44)</f>
        <v>-998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22332</v>
      </c>
      <c r="D11" s="454">
        <f t="shared" si="0"/>
        <v>0</v>
      </c>
      <c r="E11" s="453">
        <f>'4-Отчет за собствения капитал'!L34</f>
        <v>22332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-0.19515056707078607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-0.04468923517821959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-0.0449185345215591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-0.022401795735129067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0.8367146596858639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1.086852676148084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1.086852676148084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0.00010856584518510477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0.00010856584518510477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0.14808594428678984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0.11479236812570145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0.3680636124395144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0.9948952176249327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0.4987205387205387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536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0.02400143292136844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0.10481032459913962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41.451492537313435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7549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7273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14822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19712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34539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6884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3063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53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10010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10011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44550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7508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15160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-19596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10234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-998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-20594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22332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11735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11735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1272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13007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1997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1471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172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336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7208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9211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9211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44550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112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5323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5470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536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105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642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6112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6112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6112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5114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5114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5114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998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5114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998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998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998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6112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6429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-4916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-650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-93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731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11735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-11735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-92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-640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-732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7508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7508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7508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7508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10234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10234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10234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10234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-998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-30828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-30828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23330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23330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-998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22332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22332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2021-10-28T09:29:12Z</cp:lastPrinted>
  <dcterms:created xsi:type="dcterms:W3CDTF">2006-09-16T00:00:00Z</dcterms:created>
  <dcterms:modified xsi:type="dcterms:W3CDTF">2021-10-28T14:57:48Z</dcterms:modified>
  <cp:category/>
  <cp:version/>
  <cp:contentType/>
  <cp:contentStatus/>
</cp:coreProperties>
</file>