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<sst xmlns="http://schemas.openxmlformats.org/spreadsheetml/2006/main" count="4319" uniqueCount="1000">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</sst>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4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dd\.mm\.yyyy"/>
    <numFmt numFmtId="199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80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8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80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83" fontId="10" fillId="37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80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80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8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43900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43823</v>
      </c>
      <c r="D6" s="675">
        <f aca="true" t="shared" si="0" ref="D6:D15">C6-E6</f>
        <v>0</v>
      </c>
      <c r="E6" s="674">
        <f>'1-Баланс'!G95</f>
        <v>43823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942</v>
      </c>
      <c r="D7" s="675">
        <f t="shared" si="0"/>
        <v>-5069</v>
      </c>
      <c r="E7" s="674">
        <f>'1-Баланс'!G18</f>
        <v>6011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-66</v>
      </c>
      <c r="D8" s="675">
        <f t="shared" si="0"/>
        <v>0</v>
      </c>
      <c r="E8" s="674">
        <f>ABS('2-Отчет за доходите'!C44)-ABS('2-Отчет за доходите'!G44)</f>
        <v>-66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</v>
      </c>
      <c r="D10" s="675">
        <f t="shared" si="0"/>
        <v>0</v>
      </c>
      <c r="E10" s="674">
        <f>'3-Отчет за паричния поток'!C46</f>
        <v>13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942</v>
      </c>
      <c r="D11" s="675">
        <f t="shared" si="0"/>
        <v>0</v>
      </c>
      <c r="E11" s="674">
        <f>'4-Отчет за собствения капитал'!L34</f>
        <v>942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-0.015196868524061708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-0.07006369426751592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-0.001539143210279611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-0.0015060584624512242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0.986907359650863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0.18057093019355272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0.16779041293482272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0.0004360806413739895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0.0004360806413739895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0.11214108655236521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0.09910321064281313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0.9327719097916072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45.52123142250531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0.9785044383086507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1440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1.5286624203821657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0.3005025125628141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28.682943143812707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7422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7273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45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14740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23695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38440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293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293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1797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3083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38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71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4989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88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5383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43823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6011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6011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6011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7381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15033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-20036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9728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-29764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-66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-20102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942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11735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1335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13070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13070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2603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414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1951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161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58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27208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29811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29811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43823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16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207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55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106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3082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2187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3512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1440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89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1529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5041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5041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5041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156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647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3540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4343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632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632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4975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66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4975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66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66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66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5041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493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485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-474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-474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6011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6011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6011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6011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5878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5878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1503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1503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7381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7381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9728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9728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9728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9728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-29764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-29764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-66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-29830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-29830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-495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-495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-66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1503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1503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942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942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5788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7073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13409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23746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37160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106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106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5788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7073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13409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23640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37054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1634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200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1834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55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1889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7422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7273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15243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23695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38943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444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448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448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55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55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55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499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503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503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499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503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503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7422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7273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45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14740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23695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38440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1797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1797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3083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38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71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71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4989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4989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1797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1797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3083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38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71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71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4989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4989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11735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11735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1335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1335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13070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2590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414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1951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161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58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49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27208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29811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42881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11735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11735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1335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1335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13070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13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13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2590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414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1951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161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58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9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49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6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27208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29811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42881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H30" sqref="H30:H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7422</v>
      </c>
      <c r="D12" s="197">
        <v>5788</v>
      </c>
      <c r="E12" s="89" t="s">
        <v>25</v>
      </c>
      <c r="F12" s="93" t="s">
        <v>26</v>
      </c>
      <c r="G12" s="197">
        <v>6011</v>
      </c>
      <c r="H12" s="197">
        <v>6011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6011</v>
      </c>
      <c r="H13" s="197">
        <v>6011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7273</v>
      </c>
      <c r="D18" s="197">
        <v>7073</v>
      </c>
      <c r="E18" s="481" t="s">
        <v>47</v>
      </c>
      <c r="F18" s="480" t="s">
        <v>48</v>
      </c>
      <c r="G18" s="609">
        <f>G12+G15+G16+G17</f>
        <v>6011</v>
      </c>
      <c r="H18" s="610">
        <f>H12+H15+H16+H17</f>
        <v>6011</v>
      </c>
    </row>
    <row r="19" spans="1:8" ht="15.75">
      <c r="A19" s="89" t="s">
        <v>49</v>
      </c>
      <c r="B19" s="91" t="s">
        <v>50</v>
      </c>
      <c r="C19" s="197">
        <v>45</v>
      </c>
      <c r="D19" s="197">
        <v>100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14740</v>
      </c>
      <c r="D20" s="598">
        <f>SUM(D12:D19)</f>
        <v>12961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23695</v>
      </c>
      <c r="D21" s="476">
        <v>23746</v>
      </c>
      <c r="E21" s="89" t="s">
        <v>58</v>
      </c>
      <c r="F21" s="93" t="s">
        <v>59</v>
      </c>
      <c r="G21" s="197">
        <v>7381</v>
      </c>
      <c r="H21" s="197">
        <v>5878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15033</v>
      </c>
      <c r="H26" s="598">
        <f>H20+H21+H22</f>
        <v>13530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-20036</v>
      </c>
      <c r="H28" s="596">
        <f>SUM(H29:H31)</f>
        <v>-15653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9728</v>
      </c>
      <c r="H29" s="197">
        <v>9728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-29764</v>
      </c>
      <c r="H30" s="197">
        <v>-25381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-66</v>
      </c>
      <c r="H33" s="197">
        <v>-4383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-20102</v>
      </c>
      <c r="H34" s="598">
        <f>H28+H32+H33</f>
        <v>-20036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942</v>
      </c>
      <c r="H37" s="600">
        <f>H26+H18+H34</f>
        <v>-495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11735</f>
        <v>11735</v>
      </c>
      <c r="H45" s="197">
        <v>16095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1335</v>
      </c>
      <c r="H49" s="197">
        <v>1454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13070</v>
      </c>
      <c r="H50" s="596">
        <f>SUM(H44:H49)</f>
        <v>17549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38440</v>
      </c>
      <c r="D56" s="602">
        <f>D20+D21+D22+D28+D33+D46+D52+D54+D55</f>
        <v>36712</v>
      </c>
      <c r="E56" s="100" t="s">
        <v>850</v>
      </c>
      <c r="F56" s="99" t="s">
        <v>172</v>
      </c>
      <c r="G56" s="599">
        <f>G50+G52+G53+G54+G55</f>
        <v>13070</v>
      </c>
      <c r="H56" s="600">
        <f>H50+H52+H53+H54+H55</f>
        <v>17549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7">
        <f>4247+591+997</f>
        <v>5835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2603</v>
      </c>
      <c r="H61" s="596">
        <f>SUM(H62:H68)</f>
        <v>8818</v>
      </c>
    </row>
    <row r="62" spans="1:13" ht="15.75">
      <c r="A62" s="89" t="s">
        <v>186</v>
      </c>
      <c r="B62" s="94" t="s">
        <v>187</v>
      </c>
      <c r="C62" s="197">
        <v>293</v>
      </c>
      <c r="D62" s="197">
        <v>295</v>
      </c>
      <c r="E62" s="200" t="s">
        <v>192</v>
      </c>
      <c r="F62" s="93" t="s">
        <v>193</v>
      </c>
      <c r="G62" s="197">
        <v>13</v>
      </c>
      <c r="H62" s="197">
        <f>2987+139</f>
        <v>3126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219+208-13</f>
        <v>414</v>
      </c>
      <c r="H64" s="197">
        <f>732+344</f>
        <v>1076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293</v>
      </c>
      <c r="D65" s="598">
        <f>SUM(D59:D64)</f>
        <v>295</v>
      </c>
      <c r="E65" s="89" t="s">
        <v>201</v>
      </c>
      <c r="F65" s="93" t="s">
        <v>202</v>
      </c>
      <c r="G65" s="197">
        <f>1351+600</f>
        <v>1951</v>
      </c>
      <c r="H65" s="197">
        <f>2208+312+1418</f>
        <v>3938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161</v>
      </c>
      <c r="H66" s="197">
        <v>131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22</v>
      </c>
    </row>
    <row r="68" spans="1:8" ht="15.75">
      <c r="A68" s="89" t="s">
        <v>206</v>
      </c>
      <c r="B68" s="91" t="s">
        <v>207</v>
      </c>
      <c r="C68" s="197">
        <v>1797</v>
      </c>
      <c r="D68" s="197">
        <f>208+2656</f>
        <v>2864</v>
      </c>
      <c r="E68" s="89" t="s">
        <v>212</v>
      </c>
      <c r="F68" s="93" t="s">
        <v>213</v>
      </c>
      <c r="G68" s="197">
        <f>47+9+2</f>
        <v>58</v>
      </c>
      <c r="H68" s="197">
        <v>525</v>
      </c>
    </row>
    <row r="69" spans="1:8" ht="15.75">
      <c r="A69" s="89" t="s">
        <v>210</v>
      </c>
      <c r="B69" s="91" t="s">
        <v>211</v>
      </c>
      <c r="C69" s="197">
        <f>3073+10</f>
        <v>3083</v>
      </c>
      <c r="D69" s="197">
        <f>29+3097</f>
        <v>3126</v>
      </c>
      <c r="E69" s="201" t="s">
        <v>79</v>
      </c>
      <c r="F69" s="93" t="s">
        <v>216</v>
      </c>
      <c r="G69" s="197">
        <f>118+27090</f>
        <v>27208</v>
      </c>
      <c r="H69" s="197">
        <f>318+342+1811+776+8535</f>
        <v>11782</v>
      </c>
    </row>
    <row r="70" spans="1:8" ht="15.75">
      <c r="A70" s="89" t="s">
        <v>214</v>
      </c>
      <c r="B70" s="91" t="s">
        <v>215</v>
      </c>
      <c r="C70" s="197">
        <v>38</v>
      </c>
      <c r="D70" s="197">
        <v>9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29811</v>
      </c>
      <c r="H71" s="598">
        <f>H59+H60+H61+H69+H70</f>
        <v>26435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16+55</f>
        <v>71</v>
      </c>
      <c r="D75" s="197">
        <v>35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4989</v>
      </c>
      <c r="D76" s="598">
        <f>SUM(D68:D75)</f>
        <v>6034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29811</v>
      </c>
      <c r="H79" s="600">
        <f>H71+H73+H75+H77</f>
        <v>26435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</v>
      </c>
      <c r="D90" s="197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88</f>
        <v>88</v>
      </c>
      <c r="D93" s="478">
        <v>446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5383</v>
      </c>
      <c r="D94" s="602">
        <f>D65+D76+D85+D92+D93</f>
        <v>6777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43823</v>
      </c>
      <c r="D95" s="604">
        <f>D94+D56</f>
        <v>43489</v>
      </c>
      <c r="E95" s="229" t="s">
        <v>942</v>
      </c>
      <c r="F95" s="489" t="s">
        <v>268</v>
      </c>
      <c r="G95" s="603">
        <f>G37+G40+G56+G79</f>
        <v>43823</v>
      </c>
      <c r="H95" s="604">
        <f>H37+H40+H56+H79</f>
        <v>43489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43900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16</v>
      </c>
      <c r="D12" s="316">
        <v>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f>210-3</f>
        <v>207</v>
      </c>
      <c r="D13" s="316">
        <f>500-33</f>
        <v>467</v>
      </c>
      <c r="E13" s="194" t="s">
        <v>281</v>
      </c>
      <c r="F13" s="240" t="s">
        <v>282</v>
      </c>
      <c r="G13" s="316">
        <v>156</v>
      </c>
      <c r="H13" s="316">
        <v>1645</v>
      </c>
    </row>
    <row r="14" spans="1:8" ht="15.75">
      <c r="A14" s="194" t="s">
        <v>283</v>
      </c>
      <c r="B14" s="190" t="s">
        <v>284</v>
      </c>
      <c r="C14" s="316">
        <v>55</v>
      </c>
      <c r="D14" s="316">
        <v>54</v>
      </c>
      <c r="E14" s="245" t="s">
        <v>285</v>
      </c>
      <c r="F14" s="240" t="s">
        <v>286</v>
      </c>
      <c r="G14" s="316">
        <v>647</v>
      </c>
      <c r="H14" s="316">
        <v>357</v>
      </c>
    </row>
    <row r="15" spans="1:8" ht="15.75">
      <c r="A15" s="194" t="s">
        <v>287</v>
      </c>
      <c r="B15" s="190" t="s">
        <v>288</v>
      </c>
      <c r="C15" s="316">
        <v>39</v>
      </c>
      <c r="D15" s="316">
        <v>33</v>
      </c>
      <c r="E15" s="245" t="s">
        <v>79</v>
      </c>
      <c r="F15" s="240" t="s">
        <v>289</v>
      </c>
      <c r="G15" s="316">
        <f>1298+2242</f>
        <v>3540</v>
      </c>
      <c r="H15" s="316">
        <f>64+22+52</f>
        <v>138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6</v>
      </c>
      <c r="E16" s="236" t="s">
        <v>52</v>
      </c>
      <c r="F16" s="264" t="s">
        <v>292</v>
      </c>
      <c r="G16" s="628">
        <f>SUM(G12:G15)</f>
        <v>4343</v>
      </c>
      <c r="H16" s="629">
        <f>SUM(H12:H15)</f>
        <v>2140</v>
      </c>
    </row>
    <row r="17" spans="1:8" ht="31.5">
      <c r="A17" s="194" t="s">
        <v>293</v>
      </c>
      <c r="B17" s="190" t="s">
        <v>294</v>
      </c>
      <c r="C17" s="316">
        <v>106</v>
      </c>
      <c r="D17" s="316">
        <v>1583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67+828+2187</f>
        <v>3082</v>
      </c>
      <c r="D19" s="316">
        <f>361+658+1738+33</f>
        <v>2790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2187</v>
      </c>
      <c r="D20" s="316">
        <v>1738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3512</v>
      </c>
      <c r="D22" s="629">
        <f>SUM(D12:D18)+D19</f>
        <v>4935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632</v>
      </c>
      <c r="H24" s="317"/>
    </row>
    <row r="25" spans="1:8" ht="31.5">
      <c r="A25" s="194" t="s">
        <v>316</v>
      </c>
      <c r="B25" s="237" t="s">
        <v>317</v>
      </c>
      <c r="C25" s="316">
        <v>1440</v>
      </c>
      <c r="D25" s="316">
        <v>1588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632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89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1529</v>
      </c>
      <c r="D29" s="629">
        <f>SUM(D25:D28)</f>
        <v>1588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5041</v>
      </c>
      <c r="D31" s="635">
        <f>D29+D22</f>
        <v>6523</v>
      </c>
      <c r="E31" s="251" t="s">
        <v>824</v>
      </c>
      <c r="F31" s="266" t="s">
        <v>331</v>
      </c>
      <c r="G31" s="253">
        <f>G16+G18+G27</f>
        <v>4975</v>
      </c>
      <c r="H31" s="254">
        <f>H16+H18+H27</f>
        <v>2140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66</v>
      </c>
      <c r="H33" s="629">
        <f>IF((D31-H31)&gt;0,D31-H31,0)</f>
        <v>4383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5041</v>
      </c>
      <c r="D36" s="637">
        <f>D31-D34+D35</f>
        <v>6523</v>
      </c>
      <c r="E36" s="262" t="s">
        <v>346</v>
      </c>
      <c r="F36" s="256" t="s">
        <v>347</v>
      </c>
      <c r="G36" s="267">
        <f>G35-G34+G31</f>
        <v>4975</v>
      </c>
      <c r="H36" s="268">
        <f>H35-H34+H31</f>
        <v>2140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66</v>
      </c>
      <c r="H37" s="254">
        <f>IF((D36-H36)&gt;0,D36-H36,0)</f>
        <v>4383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66</v>
      </c>
      <c r="H42" s="244">
        <f>IF(H37&gt;0,IF(D38+H37&lt;0,0,D38+H37),IF(D37-D38&lt;0,D38-D37,0))</f>
        <v>4383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66</v>
      </c>
      <c r="H44" s="268">
        <f>IF(D42=0,IF(H42-H43&gt;0,H42-H43+D43,0),IF(D42-D43&lt;0,D43-D42+H43,0))</f>
        <v>4383</v>
      </c>
    </row>
    <row r="45" spans="1:8" ht="16.5" thickBot="1">
      <c r="A45" s="270" t="s">
        <v>371</v>
      </c>
      <c r="B45" s="271" t="s">
        <v>372</v>
      </c>
      <c r="C45" s="630">
        <f>C36+C38+C42</f>
        <v>5041</v>
      </c>
      <c r="D45" s="631">
        <f>D36+D38+D42</f>
        <v>6523</v>
      </c>
      <c r="E45" s="270" t="s">
        <v>373</v>
      </c>
      <c r="F45" s="272" t="s">
        <v>374</v>
      </c>
      <c r="G45" s="630">
        <f>G42+G36</f>
        <v>5041</v>
      </c>
      <c r="H45" s="631">
        <f>H42+H36</f>
        <v>6523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43900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1">
      <selection activeCell="G21" sqref="G21:H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493</v>
      </c>
      <c r="D11" s="197">
        <v>30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7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7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</v>
      </c>
      <c r="D15" s="197">
        <v>-41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485</v>
      </c>
      <c r="D21" s="659">
        <f>SUM(D11:D20)</f>
        <v>-12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-474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-474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</v>
      </c>
      <c r="D44" s="307">
        <f>D43+D33+D21</f>
        <v>-12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</v>
      </c>
      <c r="D48" s="281">
        <v>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43900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6011</v>
      </c>
      <c r="D13" s="584">
        <f>'1-Баланс'!H20</f>
        <v>7651</v>
      </c>
      <c r="E13" s="584">
        <f>'1-Баланс'!H21</f>
        <v>5878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9728</v>
      </c>
      <c r="J13" s="584">
        <f>'1-Баланс'!H30+'1-Баланс'!H33</f>
        <v>-29764</v>
      </c>
      <c r="K13" s="585"/>
      <c r="L13" s="584">
        <f>SUM(C13:K13)</f>
        <v>-495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6011</v>
      </c>
      <c r="D17" s="653">
        <f aca="true" t="shared" si="2" ref="D17:M17">D13+D14</f>
        <v>7651</v>
      </c>
      <c r="E17" s="653">
        <f t="shared" si="2"/>
        <v>5878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9728</v>
      </c>
      <c r="J17" s="653">
        <f t="shared" si="2"/>
        <v>-29764</v>
      </c>
      <c r="K17" s="653">
        <f t="shared" si="2"/>
        <v>0</v>
      </c>
      <c r="L17" s="584">
        <f t="shared" si="1"/>
        <v>-495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-66</v>
      </c>
      <c r="K18" s="585"/>
      <c r="L18" s="584">
        <f t="shared" si="1"/>
        <v>-66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1503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1503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1503</v>
      </c>
      <c r="F24" s="316"/>
      <c r="G24" s="316"/>
      <c r="H24" s="316"/>
      <c r="I24" s="316"/>
      <c r="J24" s="316"/>
      <c r="K24" s="316"/>
      <c r="L24" s="584">
        <f t="shared" si="1"/>
        <v>1503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6011</v>
      </c>
      <c r="D31" s="653">
        <f aca="true" t="shared" si="6" ref="D31:M31">D19+D22+D23+D26+D30+D29+D17+D18</f>
        <v>7651</v>
      </c>
      <c r="E31" s="653">
        <f t="shared" si="6"/>
        <v>7381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9728</v>
      </c>
      <c r="J31" s="653">
        <f t="shared" si="6"/>
        <v>-29830</v>
      </c>
      <c r="K31" s="653">
        <f t="shared" si="6"/>
        <v>0</v>
      </c>
      <c r="L31" s="584">
        <f t="shared" si="1"/>
        <v>942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6011</v>
      </c>
      <c r="D34" s="587">
        <f t="shared" si="7"/>
        <v>7651</v>
      </c>
      <c r="E34" s="587">
        <f t="shared" si="7"/>
        <v>7381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9728</v>
      </c>
      <c r="J34" s="587">
        <f t="shared" si="7"/>
        <v>-29830</v>
      </c>
      <c r="K34" s="587">
        <f t="shared" si="7"/>
        <v>0</v>
      </c>
      <c r="L34" s="651">
        <f t="shared" si="1"/>
        <v>942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43900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43900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7">
      <selection activeCell="H11" sqref="H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5788</v>
      </c>
      <c r="E11" s="328"/>
      <c r="F11" s="328"/>
      <c r="G11" s="329">
        <f>D11+E11-F11</f>
        <v>5788</v>
      </c>
      <c r="H11" s="328">
        <v>1634</v>
      </c>
      <c r="I11" s="328"/>
      <c r="J11" s="329">
        <f>G11+H11-I11</f>
        <v>7422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7422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7073</v>
      </c>
      <c r="E17" s="328"/>
      <c r="F17" s="328"/>
      <c r="G17" s="329">
        <f t="shared" si="2"/>
        <v>7073</v>
      </c>
      <c r="H17" s="328">
        <v>200</v>
      </c>
      <c r="I17" s="328"/>
      <c r="J17" s="329">
        <f t="shared" si="3"/>
        <v>7273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7273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444</v>
      </c>
      <c r="L18" s="328">
        <v>55</v>
      </c>
      <c r="M18" s="328"/>
      <c r="N18" s="329">
        <f t="shared" si="4"/>
        <v>499</v>
      </c>
      <c r="O18" s="328"/>
      <c r="P18" s="328"/>
      <c r="Q18" s="329">
        <f t="shared" si="0"/>
        <v>499</v>
      </c>
      <c r="R18" s="340">
        <f t="shared" si="1"/>
        <v>45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13409</v>
      </c>
      <c r="E19" s="330">
        <f>SUM(E11:E18)</f>
        <v>0</v>
      </c>
      <c r="F19" s="330">
        <f>SUM(F11:F18)</f>
        <v>0</v>
      </c>
      <c r="G19" s="329">
        <f t="shared" si="2"/>
        <v>13409</v>
      </c>
      <c r="H19" s="330">
        <f>SUM(H11:H18)</f>
        <v>1834</v>
      </c>
      <c r="I19" s="330">
        <f>SUM(I11:I18)</f>
        <v>0</v>
      </c>
      <c r="J19" s="329">
        <f t="shared" si="3"/>
        <v>15243</v>
      </c>
      <c r="K19" s="330">
        <f>SUM(K11:K18)</f>
        <v>448</v>
      </c>
      <c r="L19" s="330">
        <f>SUM(L11:L18)</f>
        <v>55</v>
      </c>
      <c r="M19" s="330">
        <f>SUM(M11:M18)</f>
        <v>0</v>
      </c>
      <c r="N19" s="329">
        <f t="shared" si="4"/>
        <v>503</v>
      </c>
      <c r="O19" s="330">
        <f>SUM(O11:O18)</f>
        <v>0</v>
      </c>
      <c r="P19" s="330">
        <f>SUM(P11:P18)</f>
        <v>0</v>
      </c>
      <c r="Q19" s="329">
        <f t="shared" si="0"/>
        <v>503</v>
      </c>
      <c r="R19" s="340">
        <f t="shared" si="1"/>
        <v>14740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23746</v>
      </c>
      <c r="E20" s="328"/>
      <c r="F20" s="328">
        <v>106</v>
      </c>
      <c r="G20" s="329">
        <f t="shared" si="2"/>
        <v>23640</v>
      </c>
      <c r="H20" s="328">
        <v>55</v>
      </c>
      <c r="I20" s="328"/>
      <c r="J20" s="329">
        <f t="shared" si="3"/>
        <v>23695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23695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37160</v>
      </c>
      <c r="E42" s="349">
        <f>E19+E20+E21+E27+E40+E41</f>
        <v>0</v>
      </c>
      <c r="F42" s="349">
        <f aca="true" t="shared" si="11" ref="F42:R42">F19+F20+F21+F27+F40+F41</f>
        <v>106</v>
      </c>
      <c r="G42" s="349">
        <f t="shared" si="11"/>
        <v>37054</v>
      </c>
      <c r="H42" s="349">
        <f t="shared" si="11"/>
        <v>1889</v>
      </c>
      <c r="I42" s="349">
        <f t="shared" si="11"/>
        <v>0</v>
      </c>
      <c r="J42" s="349">
        <f t="shared" si="11"/>
        <v>38943</v>
      </c>
      <c r="K42" s="349">
        <f t="shared" si="11"/>
        <v>448</v>
      </c>
      <c r="L42" s="349">
        <f t="shared" si="11"/>
        <v>55</v>
      </c>
      <c r="M42" s="349">
        <f t="shared" si="11"/>
        <v>0</v>
      </c>
      <c r="N42" s="349">
        <f t="shared" si="11"/>
        <v>503</v>
      </c>
      <c r="O42" s="349">
        <f t="shared" si="11"/>
        <v>0</v>
      </c>
      <c r="P42" s="349">
        <f t="shared" si="11"/>
        <v>0</v>
      </c>
      <c r="Q42" s="349">
        <f t="shared" si="11"/>
        <v>503</v>
      </c>
      <c r="R42" s="350">
        <f t="shared" si="11"/>
        <v>38440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8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1797</v>
      </c>
      <c r="D26" s="362">
        <f>SUM(D27:D29)</f>
        <v>0</v>
      </c>
      <c r="E26" s="369">
        <f>SUM(E27:E29)</f>
        <v>1797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1797</v>
      </c>
      <c r="D28" s="368"/>
      <c r="E28" s="369">
        <f t="shared" si="0"/>
        <v>1797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3073+10</f>
        <v>3083</v>
      </c>
      <c r="D30" s="368"/>
      <c r="E30" s="369">
        <f t="shared" si="0"/>
        <v>3083</v>
      </c>
      <c r="F30" s="133"/>
    </row>
    <row r="31" spans="1:6" ht="15.75">
      <c r="A31" s="370" t="s">
        <v>625</v>
      </c>
      <c r="B31" s="135" t="s">
        <v>626</v>
      </c>
      <c r="C31" s="368">
        <v>38</v>
      </c>
      <c r="D31" s="368"/>
      <c r="E31" s="369">
        <f t="shared" si="0"/>
        <v>38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71</v>
      </c>
      <c r="D40" s="362">
        <f>SUM(D41:D44)</f>
        <v>0</v>
      </c>
      <c r="E40" s="369">
        <f>SUM(E41:E44)</f>
        <v>71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16+55</f>
        <v>71</v>
      </c>
      <c r="D44" s="368"/>
      <c r="E44" s="369">
        <f t="shared" si="0"/>
        <v>71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4989</v>
      </c>
      <c r="D45" s="438">
        <f>D26+D30+D31+D33+D32+D34+D35+D40</f>
        <v>0</v>
      </c>
      <c r="E45" s="439">
        <f>E26+E30+E31+E33+E32+E34+E35+E40</f>
        <v>4989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4989</v>
      </c>
      <c r="D46" s="444">
        <f>D45+D23+D21+D11</f>
        <v>0</v>
      </c>
      <c r="E46" s="445">
        <f>E45+E23+E21+E11</f>
        <v>4989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11735</v>
      </c>
      <c r="D58" s="138">
        <f>D59+D61</f>
        <v>0</v>
      </c>
      <c r="E58" s="136">
        <f t="shared" si="1"/>
        <v>11735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11735</v>
      </c>
      <c r="D59" s="197"/>
      <c r="E59" s="136">
        <f t="shared" si="1"/>
        <v>11735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1335</v>
      </c>
      <c r="D66" s="197"/>
      <c r="E66" s="136">
        <f t="shared" si="1"/>
        <v>1335</v>
      </c>
      <c r="F66" s="196"/>
    </row>
    <row r="67" spans="1:6" ht="15.75">
      <c r="A67" s="370" t="s">
        <v>684</v>
      </c>
      <c r="B67" s="135" t="s">
        <v>685</v>
      </c>
      <c r="C67" s="197">
        <v>1335</v>
      </c>
      <c r="D67" s="197"/>
      <c r="E67" s="136">
        <f t="shared" si="1"/>
        <v>1335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13070</v>
      </c>
      <c r="D68" s="435">
        <f>D54+D58+D63+D64+D65+D66</f>
        <v>0</v>
      </c>
      <c r="E68" s="436">
        <f t="shared" si="1"/>
        <v>13070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</v>
      </c>
      <c r="D73" s="137">
        <f>SUM(D74:D76)</f>
        <v>0</v>
      </c>
      <c r="E73" s="137">
        <f>SUM(E74:E76)</f>
        <v>13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</v>
      </c>
      <c r="D76" s="197"/>
      <c r="E76" s="136">
        <f t="shared" si="1"/>
        <v>13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2590</v>
      </c>
      <c r="D87" s="134">
        <f>SUM(D88:D92)+D96</f>
        <v>0</v>
      </c>
      <c r="E87" s="134">
        <f>SUM(E88:E92)+E96</f>
        <v>2590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206+208</f>
        <v>414</v>
      </c>
      <c r="D89" s="197"/>
      <c r="E89" s="136">
        <f t="shared" si="1"/>
        <v>414</v>
      </c>
      <c r="F89" s="196"/>
    </row>
    <row r="90" spans="1:6" ht="15.75">
      <c r="A90" s="370" t="s">
        <v>723</v>
      </c>
      <c r="B90" s="135" t="s">
        <v>724</v>
      </c>
      <c r="C90" s="197">
        <f>1351+600</f>
        <v>1951</v>
      </c>
      <c r="D90" s="197"/>
      <c r="E90" s="136">
        <f t="shared" si="1"/>
        <v>1951</v>
      </c>
      <c r="F90" s="196"/>
    </row>
    <row r="91" spans="1:6" ht="15.75">
      <c r="A91" s="370" t="s">
        <v>725</v>
      </c>
      <c r="B91" s="135" t="s">
        <v>726</v>
      </c>
      <c r="C91" s="197">
        <v>161</v>
      </c>
      <c r="D91" s="197"/>
      <c r="E91" s="136">
        <f t="shared" si="1"/>
        <v>161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58</v>
      </c>
      <c r="D92" s="138">
        <f>SUM(D93:D95)</f>
        <v>0</v>
      </c>
      <c r="E92" s="138">
        <f>SUM(E93:E95)</f>
        <v>58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/>
      <c r="E94" s="136">
        <f t="shared" si="1"/>
        <v>9</v>
      </c>
      <c r="F94" s="196"/>
    </row>
    <row r="95" spans="1:6" ht="15.75">
      <c r="A95" s="370" t="s">
        <v>641</v>
      </c>
      <c r="B95" s="135" t="s">
        <v>732</v>
      </c>
      <c r="C95" s="197">
        <v>49</v>
      </c>
      <c r="D95" s="197"/>
      <c r="E95" s="136">
        <f t="shared" si="1"/>
        <v>49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/>
      <c r="E96" s="136">
        <f t="shared" si="1"/>
        <v>6</v>
      </c>
      <c r="F96" s="196"/>
    </row>
    <row r="97" spans="1:6" ht="15.75">
      <c r="A97" s="370" t="s">
        <v>735</v>
      </c>
      <c r="B97" s="135" t="s">
        <v>736</v>
      </c>
      <c r="C97" s="197">
        <f>27090+118</f>
        <v>27208</v>
      </c>
      <c r="D97" s="197"/>
      <c r="E97" s="136">
        <f t="shared" si="1"/>
        <v>27208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29811</v>
      </c>
      <c r="D98" s="433">
        <f>D87+D82+D77+D73+D97</f>
        <v>0</v>
      </c>
      <c r="E98" s="433">
        <f>E87+E82+E77+E73+E97</f>
        <v>29811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42881</v>
      </c>
      <c r="D99" s="427">
        <f>D98+D70+D68</f>
        <v>0</v>
      </c>
      <c r="E99" s="427">
        <f>E98+E70+E68</f>
        <v>42881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43900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43900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2020-03-12T12:09:05Z</cp:lastPrinted>
  <dcterms:created xsi:type="dcterms:W3CDTF">2006-09-16T00:00:00Z</dcterms:created>
  <dcterms:modified xsi:type="dcterms:W3CDTF">2020-03-27T19:41:20Z</dcterms:modified>
  <cp:category/>
  <cp:version/>
  <cp:contentType/>
  <cp:contentStatus/>
</cp:coreProperties>
</file>